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family Rent Roll" state="visible" r:id="rId4"/>
    <sheet sheetId="2" name="Commercial Rent Roll" state="visible" r:id="rId5"/>
    <sheet sheetId="3" name="Summary" state="visible" r:id="rId6"/>
    <sheet sheetId="4" name="Red Flags" state="visible" r:id="rId7"/>
  </sheets>
  <calcPr calcId="171027" fullCalcOnLoad="1"/>
</workbook>
</file>

<file path=xl/sharedStrings.xml><?xml version="1.0" encoding="utf-8"?>
<sst xmlns="http://schemas.openxmlformats.org/spreadsheetml/2006/main" count="187" uniqueCount="120">
  <si>
    <t>Unit</t>
  </si>
  <si>
    <t>Floor Plan</t>
  </si>
  <si>
    <t>Tenant</t>
  </si>
  <si>
    <t>Status</t>
  </si>
  <si>
    <t>Unit SF</t>
  </si>
  <si>
    <t>Lease Start</t>
  </si>
  <si>
    <t>Lease Expiration</t>
  </si>
  <si>
    <t>Market Rent ($/mo)</t>
  </si>
  <si>
    <t>Scheduled Rent ($/mo)</t>
  </si>
  <si>
    <t>Concession ($ one-time)</t>
  </si>
  <si>
    <t>Effective Rent ($/mo)</t>
  </si>
  <si>
    <t>Loss-to-Lease %</t>
  </si>
  <si>
    <t>Deposit</t>
  </si>
  <si>
    <t>Pet Fee ($/mo)</t>
  </si>
  <si>
    <t>Parking ($/mo)</t>
  </si>
  <si>
    <t>AR 0-30</t>
  </si>
  <si>
    <t>AR 31-60</t>
  </si>
  <si>
    <t>AR 61-90</t>
  </si>
  <si>
    <t>AR 90+</t>
  </si>
  <si>
    <t>Signed Lease on File (Y/N)</t>
  </si>
  <si>
    <t>Notes</t>
  </si>
  <si>
    <t>101</t>
  </si>
  <si>
    <t>A1</t>
  </si>
  <si>
    <t>J. Rivera</t>
  </si>
  <si>
    <t>Occupied</t>
  </si>
  <si>
    <t>Y</t>
  </si>
  <si>
    <t/>
  </si>
  <si>
    <t>102</t>
  </si>
  <si>
    <t>VACANT</t>
  </si>
  <si>
    <t>Vacant</t>
  </si>
  <si>
    <t>103</t>
  </si>
  <si>
    <t>B2</t>
  </si>
  <si>
    <t>M. Chen</t>
  </si>
  <si>
    <t>1 mo free on renewal</t>
  </si>
  <si>
    <t>201</t>
  </si>
  <si>
    <t>D. Okafor</t>
  </si>
  <si>
    <t>N</t>
  </si>
  <si>
    <t>Lease out for signature</t>
  </si>
  <si>
    <t>Row Type (Lease / Step / Recovery)</t>
  </si>
  <si>
    <t>Suite</t>
  </si>
  <si>
    <t>Leased SF</t>
  </si>
  <si>
    <t>Step / Recovery Effective Date</t>
  </si>
  <si>
    <t>Base Rent ($/SF/Yr)</t>
  </si>
  <si>
    <t>Annual Base Rent</t>
  </si>
  <si>
    <t>Recovery Method (NNN / MG / FS)</t>
  </si>
  <si>
    <t>Pro-Rata Share %</t>
  </si>
  <si>
    <t>CAM Cap % (YoY)</t>
  </si>
  <si>
    <t>Admin Fee %</t>
  </si>
  <si>
    <t>Free Rent (mo)</t>
  </si>
  <si>
    <t>Options (count x yrs)</t>
  </si>
  <si>
    <t>Security Deposit</t>
  </si>
  <si>
    <t>AR Balance</t>
  </si>
  <si>
    <t>Days Delinquent</t>
  </si>
  <si>
    <t>Lease</t>
  </si>
  <si>
    <t>100</t>
  </si>
  <si>
    <t>Harbor Grocery Co.</t>
  </si>
  <si>
    <t>NNN</t>
  </si>
  <si>
    <t>2 x 5</t>
  </si>
  <si>
    <t>Anchor</t>
  </si>
  <si>
    <t>Step</t>
  </si>
  <si>
    <t>10% step</t>
  </si>
  <si>
    <t>Recovery</t>
  </si>
  <si>
    <t>CAM + TAX + INS</t>
  </si>
  <si>
    <t>Excludes roof/structure</t>
  </si>
  <si>
    <t>110</t>
  </si>
  <si>
    <t>Bluefin Dental</t>
  </si>
  <si>
    <t>1 x 5</t>
  </si>
  <si>
    <t>120</t>
  </si>
  <si>
    <t>Marketed at $30 NNN</t>
  </si>
  <si>
    <t>PROPERTY SUMMARY — auto-computed</t>
  </si>
  <si>
    <t>As-of date</t>
  </si>
  <si>
    <t>Set to your T-12 cutoff date</t>
  </si>
  <si>
    <t>MULTIFAMILY</t>
  </si>
  <si>
    <t>Occupied units</t>
  </si>
  <si>
    <t>Units with status Occupied</t>
  </si>
  <si>
    <t>Total units</t>
  </si>
  <si>
    <t>Physical occupancy</t>
  </si>
  <si>
    <t>Scheduled monthly rent</t>
  </si>
  <si>
    <t>Effective monthly rent</t>
  </si>
  <si>
    <t>Scheduled less amortized concessions</t>
  </si>
  <si>
    <t>Loss-to-lease (portfolio)</t>
  </si>
  <si>
    <t>(Market − Effective) / Market, occupied units</t>
  </si>
  <si>
    <t>COMMERCIAL</t>
  </si>
  <si>
    <t>Occupied SF</t>
  </si>
  <si>
    <t>Lease rows excluding VACANT</t>
  </si>
  <si>
    <t>Total SF</t>
  </si>
  <si>
    <t>Occupancy (SF)</t>
  </si>
  <si>
    <t>In-place annual base rent</t>
  </si>
  <si>
    <t>WALT (years, SF-weighted)</t>
  </si>
  <si>
    <t>SF × remaining term / occupied SF; from as-of date in B2</t>
  </si>
  <si>
    <t>EXPIRATION SCHEDULE (commercial, % of leased SF)</t>
  </si>
  <si>
    <t>2026</t>
  </si>
  <si>
    <t>2027</t>
  </si>
  <si>
    <t>2028</t>
  </si>
  <si>
    <t>2029</t>
  </si>
  <si>
    <t>2030</t>
  </si>
  <si>
    <t>2031</t>
  </si>
  <si>
    <t>Next 24 months</t>
  </si>
  <si>
    <t>Lender bucket</t>
  </si>
  <si>
    <t>DELINQUENCY</t>
  </si>
  <si>
    <t>MF delinquency (all buckets)</t>
  </si>
  <si>
    <t>MF delinquency % of scheduled rent</t>
  </si>
  <si>
    <t>Flag &gt; 2%</t>
  </si>
  <si>
    <t>Commercial AR balance</t>
  </si>
  <si>
    <t>Automated red-flag checks</t>
  </si>
  <si>
    <t>Result</t>
  </si>
  <si>
    <t>What to do</t>
  </si>
  <si>
    <t>MF units with loss-to-lease &gt; 8%</t>
  </si>
  <si>
    <t>Re-check market rent or push renewals</t>
  </si>
  <si>
    <t>MF concessions &gt; 1 month of rent</t>
  </si>
  <si>
    <t>Effective rent is overstated on the roll</t>
  </si>
  <si>
    <t>Rows with no signed lease on file</t>
  </si>
  <si>
    <t>Get the executed document before close</t>
  </si>
  <si>
    <t>Commercial tenants &gt; 30 days delinquent</t>
  </si>
  <si>
    <t>Tie to estoppel and AR aging</t>
  </si>
  <si>
    <t>Leases already expired (MF)</t>
  </si>
  <si>
    <t>Month-to-month — verify holdover terms</t>
  </si>
  <si>
    <t>MF delinquency &gt; 2% of scheduled rent</t>
  </si>
  <si>
    <t>Institutional threshold breached</t>
  </si>
  <si>
    <t>Any non-zero count above deserves a note in your diligence memo. This tab reads the two rent roll tabs live — no manual updates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</si>
</sst>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0.0%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F305E"/>
      </patternFill>
    </fill>
    <fill>
      <patternFill patternType="solid">
        <fgColor rgb="FFF4F7F7"/>
      </patternFill>
    </fill>
    <fill>
      <patternFill patternType="solid">
        <fgColor rgb="FFE3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4" fontId="0" fillId="0" borderId="0" xfId="0" applyNumberFormat="1"/>
    <xf numFmtId="4" fontId="1" fillId="2" borderId="0" xfId="0" applyNumberFormat="1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  <xf numFmtId="3" fontId="0" fillId="3" borderId="0" xfId="0" applyNumberFormat="1" applyFill="1"/>
    <xf numFmtId="165" fontId="0" fillId="3" borderId="0" xfId="0" applyNumberFormat="1" applyFill="1"/>
    <xf numFmtId="0" fontId="2" fillId="0" borderId="0" xfId="0" applyFont="1"/>
    <xf numFmtId="0" fontId="2" fillId="4" borderId="0" xfId="0" applyFont="1" applyFill="1"/>
    <xf numFmtId="0" fontId="2" fillId="3" borderId="0" xfId="0" applyFont="1" applyFill="1"/>
    <xf numFmtId="166" fontId="0" fillId="0" borderId="0" xfId="0" applyNumberForma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20" customWidth="1"/>
    <col min="4" max="4" width="10" customWidth="1"/>
    <col min="6" max="6" width="12" style="1" customWidth="1"/>
    <col min="7" max="7" width="13" style="1" customWidth="1"/>
    <col min="8" max="9" width="12" style="2" customWidth="1"/>
    <col min="10" max="10" width="13" style="2" customWidth="1"/>
    <col min="11" max="11" width="12" style="2" customWidth="1"/>
    <col min="12" max="12" width="11" style="3" customWidth="1"/>
    <col min="13" max="13" width="10" style="2" customWidth="1"/>
    <col min="14" max="14" width="9" style="2" customWidth="1"/>
    <col min="15" max="15" width="10" style="2" customWidth="1"/>
    <col min="16" max="19" width="9" style="2" customWidth="1"/>
    <col min="20" max="20" width="12" customWidth="1"/>
    <col min="21" max="21" width="24" customWidth="1"/>
  </cols>
  <sheetData>
    <row r="1" ht="30" customHeight="1" spans="1:2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4" t="s">
        <v>19</v>
      </c>
      <c r="U1" s="4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>
        <v>742</v>
      </c>
      <c r="F2" s="1">
        <v>45778.16666666667</v>
      </c>
      <c r="G2" s="1">
        <v>46142.16666666667</v>
      </c>
      <c r="H2" s="2">
        <v>1650</v>
      </c>
      <c r="I2" s="2">
        <v>1595</v>
      </c>
      <c r="J2" s="2">
        <v>0</v>
      </c>
      <c r="K2" s="2">
        <f>IF(I2=0,0,I2-J2/12)</f>
      </c>
      <c r="L2" s="3">
        <f>IF(OR(H2=0,I2=0),"",(H2-K2)/H2)</f>
      </c>
      <c r="M2" s="2">
        <v>1595</v>
      </c>
      <c r="N2" s="2">
        <v>0</v>
      </c>
      <c r="O2" s="2">
        <v>75</v>
      </c>
      <c r="P2" s="2">
        <v>0</v>
      </c>
      <c r="Q2" s="2">
        <v>0</v>
      </c>
      <c r="R2" s="2">
        <v>0</v>
      </c>
      <c r="S2" s="2">
        <v>0</v>
      </c>
      <c r="T2" t="s">
        <v>25</v>
      </c>
      <c r="U2" t="s">
        <v>26</v>
      </c>
    </row>
    <row r="3" spans="1:21" x14ac:dyDescent="0.25">
      <c r="A3" t="s">
        <v>27</v>
      </c>
      <c r="B3" t="s">
        <v>22</v>
      </c>
      <c r="C3" t="s">
        <v>28</v>
      </c>
      <c r="D3" t="s">
        <v>29</v>
      </c>
      <c r="E3">
        <v>742</v>
      </c>
      <c r="F3" s="1"/>
      <c r="G3" s="1"/>
      <c r="H3" s="2">
        <v>1650</v>
      </c>
      <c r="I3" s="2">
        <v>0</v>
      </c>
      <c r="J3" s="2">
        <v>0</v>
      </c>
      <c r="K3" s="2">
        <f>IF(I3=0,0,I3-J3/12)</f>
      </c>
      <c r="L3" s="3">
        <f>IF(OR(H3=0,I3=0),"",(H3-K3)/H3)</f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t="s">
        <v>26</v>
      </c>
      <c r="U3" t="s">
        <v>26</v>
      </c>
    </row>
    <row r="4" spans="1:21" x14ac:dyDescent="0.25">
      <c r="A4" t="s">
        <v>30</v>
      </c>
      <c r="B4" t="s">
        <v>31</v>
      </c>
      <c r="C4" t="s">
        <v>32</v>
      </c>
      <c r="D4" t="s">
        <v>24</v>
      </c>
      <c r="E4">
        <v>1104</v>
      </c>
      <c r="F4" s="1">
        <v>45519.16666666667</v>
      </c>
      <c r="G4" s="1">
        <v>46248.16666666667</v>
      </c>
      <c r="H4" s="2">
        <v>2210</v>
      </c>
      <c r="I4" s="2">
        <v>1985</v>
      </c>
      <c r="J4" s="2">
        <v>2210</v>
      </c>
      <c r="K4" s="2">
        <f>IF(I4=0,0,I4-J4/12)</f>
      </c>
      <c r="L4" s="3">
        <f>IF(OR(H4=0,I4=0),"",(H4-K4)/H4)</f>
      </c>
      <c r="M4" s="2">
        <v>1985</v>
      </c>
      <c r="N4" s="2">
        <v>35</v>
      </c>
      <c r="O4" s="2">
        <v>120</v>
      </c>
      <c r="P4" s="2">
        <v>0</v>
      </c>
      <c r="Q4" s="2">
        <v>310</v>
      </c>
      <c r="R4" s="2">
        <v>0</v>
      </c>
      <c r="S4" s="2">
        <v>0</v>
      </c>
      <c r="T4" t="s">
        <v>25</v>
      </c>
      <c r="U4" t="s">
        <v>33</v>
      </c>
    </row>
    <row r="5" spans="1:21" x14ac:dyDescent="0.25">
      <c r="A5" t="s">
        <v>34</v>
      </c>
      <c r="B5" t="s">
        <v>22</v>
      </c>
      <c r="C5" t="s">
        <v>35</v>
      </c>
      <c r="D5" t="s">
        <v>24</v>
      </c>
      <c r="E5">
        <v>742</v>
      </c>
      <c r="F5" s="1">
        <v>46023.20833333333</v>
      </c>
      <c r="G5" s="1">
        <v>46387.20833333333</v>
      </c>
      <c r="H5" s="2">
        <v>1650</v>
      </c>
      <c r="I5" s="2">
        <v>1680</v>
      </c>
      <c r="J5" s="2">
        <v>0</v>
      </c>
      <c r="K5" s="2">
        <f>IF(I5=0,0,I5-J5/12)</f>
      </c>
      <c r="L5" s="3">
        <f>IF(OR(H5=0,I5=0),"",(H5-K5)/H5)</f>
      </c>
      <c r="M5" s="2">
        <v>1680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t="s">
        <v>36</v>
      </c>
      <c r="U5" t="s">
        <v>37</v>
      </c>
    </row>
    <row r="6" spans="6:19" x14ac:dyDescent="0.25">
      <c r="F6" s="1"/>
      <c r="G6" s="1"/>
      <c r="H6" s="2"/>
      <c r="I6" s="2"/>
      <c r="J6" s="2"/>
      <c r="K6" s="2">
        <f>IF(I6=0,0,I6-J6/12)</f>
      </c>
      <c r="L6" s="3">
        <f>IF(OR(H6=0,I6=0),"",(H6-K6)/H6)</f>
      </c>
      <c r="M6" s="2"/>
      <c r="N6" s="2"/>
      <c r="O6" s="2"/>
      <c r="P6" s="2"/>
      <c r="Q6" s="2"/>
      <c r="R6" s="2"/>
      <c r="S6" s="2"/>
    </row>
    <row r="7" spans="6:19" x14ac:dyDescent="0.25">
      <c r="F7" s="1"/>
      <c r="G7" s="1"/>
      <c r="H7" s="2"/>
      <c r="I7" s="2"/>
      <c r="J7" s="2"/>
      <c r="K7" s="2">
        <f>IF(I7=0,0,I7-J7/12)</f>
      </c>
      <c r="L7" s="3">
        <f>IF(OR(H7=0,I7=0),"",(H7-K7)/H7)</f>
      </c>
      <c r="M7" s="2"/>
      <c r="N7" s="2"/>
      <c r="O7" s="2"/>
      <c r="P7" s="2"/>
      <c r="Q7" s="2"/>
      <c r="R7" s="2"/>
      <c r="S7" s="2"/>
    </row>
    <row r="8" spans="6:19" x14ac:dyDescent="0.25">
      <c r="F8" s="1"/>
      <c r="G8" s="1"/>
      <c r="H8" s="2"/>
      <c r="I8" s="2"/>
      <c r="J8" s="2"/>
      <c r="K8" s="2">
        <f>IF(I8=0,0,I8-J8/12)</f>
      </c>
      <c r="L8" s="3">
        <f>IF(OR(H8=0,I8=0),"",(H8-K8)/H8)</f>
      </c>
      <c r="M8" s="2"/>
      <c r="N8" s="2"/>
      <c r="O8" s="2"/>
      <c r="P8" s="2"/>
      <c r="Q8" s="2"/>
      <c r="R8" s="2"/>
      <c r="S8" s="2"/>
    </row>
    <row r="9" spans="6:19" x14ac:dyDescent="0.25">
      <c r="F9" s="1"/>
      <c r="G9" s="1"/>
      <c r="H9" s="2"/>
      <c r="I9" s="2"/>
      <c r="J9" s="2"/>
      <c r="K9" s="2">
        <f>IF(I9=0,0,I9-J9/12)</f>
      </c>
      <c r="L9" s="3">
        <f>IF(OR(H9=0,I9=0),"",(H9-K9)/H9)</f>
      </c>
      <c r="M9" s="2"/>
      <c r="N9" s="2"/>
      <c r="O9" s="2"/>
      <c r="P9" s="2"/>
      <c r="Q9" s="2"/>
      <c r="R9" s="2"/>
      <c r="S9" s="2"/>
    </row>
    <row r="10" spans="6:19" x14ac:dyDescent="0.25">
      <c r="F10" s="1"/>
      <c r="G10" s="1"/>
      <c r="H10" s="2"/>
      <c r="I10" s="2"/>
      <c r="J10" s="2"/>
      <c r="K10" s="2">
        <f>IF(I10=0,0,I10-J10/12)</f>
      </c>
      <c r="L10" s="3">
        <f>IF(OR(H10=0,I10=0),"",(H10-K10)/H10)</f>
      </c>
      <c r="M10" s="2"/>
      <c r="N10" s="2"/>
      <c r="O10" s="2"/>
      <c r="P10" s="2"/>
      <c r="Q10" s="2"/>
      <c r="R10" s="2"/>
      <c r="S10" s="2"/>
    </row>
    <row r="11" spans="6:19" x14ac:dyDescent="0.25">
      <c r="F11" s="1"/>
      <c r="G11" s="1"/>
      <c r="H11" s="2"/>
      <c r="I11" s="2"/>
      <c r="J11" s="2"/>
      <c r="K11" s="2">
        <f>IF(I11=0,0,I11-J11/12)</f>
      </c>
      <c r="L11" s="3">
        <f>IF(OR(H11=0,I11=0),"",(H11-K11)/H11)</f>
      </c>
      <c r="M11" s="2"/>
      <c r="N11" s="2"/>
      <c r="O11" s="2"/>
      <c r="P11" s="2"/>
      <c r="Q11" s="2"/>
      <c r="R11" s="2"/>
      <c r="S11" s="2"/>
    </row>
    <row r="12" spans="6:19" x14ac:dyDescent="0.25">
      <c r="F12" s="1"/>
      <c r="G12" s="1"/>
      <c r="H12" s="2"/>
      <c r="I12" s="2"/>
      <c r="J12" s="2"/>
      <c r="K12" s="2">
        <f>IF(I12=0,0,I12-J12/12)</f>
      </c>
      <c r="L12" s="3">
        <f>IF(OR(H12=0,I12=0),"",(H12-K12)/H12)</f>
      </c>
      <c r="M12" s="2"/>
      <c r="N12" s="2"/>
      <c r="O12" s="2"/>
      <c r="P12" s="2"/>
      <c r="Q12" s="2"/>
      <c r="R12" s="2"/>
      <c r="S12" s="2"/>
    </row>
    <row r="13" spans="6:19" x14ac:dyDescent="0.25">
      <c r="F13" s="1"/>
      <c r="G13" s="1"/>
      <c r="H13" s="2"/>
      <c r="I13" s="2"/>
      <c r="J13" s="2"/>
      <c r="K13" s="2">
        <f>IF(I13=0,0,I13-J13/12)</f>
      </c>
      <c r="L13" s="3">
        <f>IF(OR(H13=0,I13=0),"",(H13-K13)/H13)</f>
      </c>
      <c r="M13" s="2"/>
      <c r="N13" s="2"/>
      <c r="O13" s="2"/>
      <c r="P13" s="2"/>
      <c r="Q13" s="2"/>
      <c r="R13" s="2"/>
      <c r="S13" s="2"/>
    </row>
    <row r="14" spans="6:19" x14ac:dyDescent="0.25">
      <c r="F14" s="1"/>
      <c r="G14" s="1"/>
      <c r="H14" s="2"/>
      <c r="I14" s="2"/>
      <c r="J14" s="2"/>
      <c r="K14" s="2">
        <f>IF(I14=0,0,I14-J14/12)</f>
      </c>
      <c r="L14" s="3">
        <f>IF(OR(H14=0,I14=0),"",(H14-K14)/H14)</f>
      </c>
      <c r="M14" s="2"/>
      <c r="N14" s="2"/>
      <c r="O14" s="2"/>
      <c r="P14" s="2"/>
      <c r="Q14" s="2"/>
      <c r="R14" s="2"/>
      <c r="S14" s="2"/>
    </row>
    <row r="15" spans="6:19" x14ac:dyDescent="0.25">
      <c r="F15" s="1"/>
      <c r="G15" s="1"/>
      <c r="H15" s="2"/>
      <c r="I15" s="2"/>
      <c r="J15" s="2"/>
      <c r="K15" s="2">
        <f>IF(I15=0,0,I15-J15/12)</f>
      </c>
      <c r="L15" s="3">
        <f>IF(OR(H15=0,I15=0),"",(H15-K15)/H15)</f>
      </c>
      <c r="M15" s="2"/>
      <c r="N15" s="2"/>
      <c r="O15" s="2"/>
      <c r="P15" s="2"/>
      <c r="Q15" s="2"/>
      <c r="R15" s="2"/>
      <c r="S15" s="2"/>
    </row>
    <row r="16" spans="6:19" x14ac:dyDescent="0.25">
      <c r="F16" s="1"/>
      <c r="G16" s="1"/>
      <c r="H16" s="2"/>
      <c r="I16" s="2"/>
      <c r="J16" s="2"/>
      <c r="K16" s="2">
        <f>IF(I16=0,0,I16-J16/12)</f>
      </c>
      <c r="L16" s="3">
        <f>IF(OR(H16=0,I16=0),"",(H16-K16)/H16)</f>
      </c>
      <c r="M16" s="2"/>
      <c r="N16" s="2"/>
      <c r="O16" s="2"/>
      <c r="P16" s="2"/>
      <c r="Q16" s="2"/>
      <c r="R16" s="2"/>
      <c r="S16" s="2"/>
    </row>
    <row r="17" spans="6:19" x14ac:dyDescent="0.25">
      <c r="F17" s="1"/>
      <c r="G17" s="1"/>
      <c r="H17" s="2"/>
      <c r="I17" s="2"/>
      <c r="J17" s="2"/>
      <c r="K17" s="2">
        <f>IF(I17=0,0,I17-J17/12)</f>
      </c>
      <c r="L17" s="3">
        <f>IF(OR(H17=0,I17=0),"",(H17-K17)/H17)</f>
      </c>
      <c r="M17" s="2"/>
      <c r="N17" s="2"/>
      <c r="O17" s="2"/>
      <c r="P17" s="2"/>
      <c r="Q17" s="2"/>
      <c r="R17" s="2"/>
      <c r="S17" s="2"/>
    </row>
    <row r="18" spans="6:19" x14ac:dyDescent="0.25">
      <c r="F18" s="1"/>
      <c r="G18" s="1"/>
      <c r="H18" s="2"/>
      <c r="I18" s="2"/>
      <c r="J18" s="2"/>
      <c r="K18" s="2">
        <f>IF(I18=0,0,I18-J18/12)</f>
      </c>
      <c r="L18" s="3">
        <f>IF(OR(H18=0,I18=0),"",(H18-K18)/H18)</f>
      </c>
      <c r="M18" s="2"/>
      <c r="N18" s="2"/>
      <c r="O18" s="2"/>
      <c r="P18" s="2"/>
      <c r="Q18" s="2"/>
      <c r="R18" s="2"/>
      <c r="S18" s="2"/>
    </row>
    <row r="19" spans="6:19" x14ac:dyDescent="0.25">
      <c r="F19" s="1"/>
      <c r="G19" s="1"/>
      <c r="H19" s="2"/>
      <c r="I19" s="2"/>
      <c r="J19" s="2"/>
      <c r="K19" s="2">
        <f>IF(I19=0,0,I19-J19/12)</f>
      </c>
      <c r="L19" s="3">
        <f>IF(OR(H19=0,I19=0),"",(H19-K19)/H19)</f>
      </c>
      <c r="M19" s="2"/>
      <c r="N19" s="2"/>
      <c r="O19" s="2"/>
      <c r="P19" s="2"/>
      <c r="Q19" s="2"/>
      <c r="R19" s="2"/>
      <c r="S19" s="2"/>
    </row>
    <row r="20" spans="6:19" x14ac:dyDescent="0.25">
      <c r="F20" s="1"/>
      <c r="G20" s="1"/>
      <c r="H20" s="2"/>
      <c r="I20" s="2"/>
      <c r="J20" s="2"/>
      <c r="K20" s="2">
        <f>IF(I20=0,0,I20-J20/12)</f>
      </c>
      <c r="L20" s="3">
        <f>IF(OR(H20=0,I20=0),"",(H20-K20)/H20)</f>
      </c>
      <c r="M20" s="2"/>
      <c r="N20" s="2"/>
      <c r="O20" s="2"/>
      <c r="P20" s="2"/>
      <c r="Q20" s="2"/>
      <c r="R20" s="2"/>
      <c r="S20" s="2"/>
    </row>
    <row r="21" spans="6:19" x14ac:dyDescent="0.25">
      <c r="F21" s="1"/>
      <c r="G21" s="1"/>
      <c r="H21" s="2"/>
      <c r="I21" s="2"/>
      <c r="J21" s="2"/>
      <c r="K21" s="2">
        <f>IF(I21=0,0,I21-J21/12)</f>
      </c>
      <c r="L21" s="3">
        <f>IF(OR(H21=0,I21=0),"",(H21-K21)/H21)</f>
      </c>
      <c r="M21" s="2"/>
      <c r="N21" s="2"/>
      <c r="O21" s="2"/>
      <c r="P21" s="2"/>
      <c r="Q21" s="2"/>
      <c r="R21" s="2"/>
      <c r="S21" s="2"/>
    </row>
    <row r="22" spans="6:19" x14ac:dyDescent="0.25">
      <c r="F22" s="1"/>
      <c r="G22" s="1"/>
      <c r="H22" s="2"/>
      <c r="I22" s="2"/>
      <c r="J22" s="2"/>
      <c r="K22" s="2">
        <f>IF(I22=0,0,I22-J22/12)</f>
      </c>
      <c r="L22" s="3">
        <f>IF(OR(H22=0,I22=0),"",(H22-K22)/H22)</f>
      </c>
      <c r="M22" s="2"/>
      <c r="N22" s="2"/>
      <c r="O22" s="2"/>
      <c r="P22" s="2"/>
      <c r="Q22" s="2"/>
      <c r="R22" s="2"/>
      <c r="S22" s="2"/>
    </row>
    <row r="23" spans="6:19" x14ac:dyDescent="0.25">
      <c r="F23" s="1"/>
      <c r="G23" s="1"/>
      <c r="H23" s="2"/>
      <c r="I23" s="2"/>
      <c r="J23" s="2"/>
      <c r="K23" s="2">
        <f>IF(I23=0,0,I23-J23/12)</f>
      </c>
      <c r="L23" s="3">
        <f>IF(OR(H23=0,I23=0),"",(H23-K23)/H23)</f>
      </c>
      <c r="M23" s="2"/>
      <c r="N23" s="2"/>
      <c r="O23" s="2"/>
      <c r="P23" s="2"/>
      <c r="Q23" s="2"/>
      <c r="R23" s="2"/>
      <c r="S23" s="2"/>
    </row>
    <row r="24" spans="6:19" x14ac:dyDescent="0.25">
      <c r="F24" s="1"/>
      <c r="G24" s="1"/>
      <c r="H24" s="2"/>
      <c r="I24" s="2"/>
      <c r="J24" s="2"/>
      <c r="K24" s="2">
        <f>IF(I24=0,0,I24-J24/12)</f>
      </c>
      <c r="L24" s="3">
        <f>IF(OR(H24=0,I24=0),"",(H24-K24)/H24)</f>
      </c>
      <c r="M24" s="2"/>
      <c r="N24" s="2"/>
      <c r="O24" s="2"/>
      <c r="P24" s="2"/>
      <c r="Q24" s="2"/>
      <c r="R24" s="2"/>
      <c r="S24" s="2"/>
    </row>
    <row r="25" spans="6:19" x14ac:dyDescent="0.25">
      <c r="F25" s="1"/>
      <c r="G25" s="1"/>
      <c r="H25" s="2"/>
      <c r="I25" s="2"/>
      <c r="J25" s="2"/>
      <c r="K25" s="2">
        <f>IF(I25=0,0,I25-J25/12)</f>
      </c>
      <c r="L25" s="3">
        <f>IF(OR(H25=0,I25=0),"",(H25-K25)/H25)</f>
      </c>
      <c r="M25" s="2"/>
      <c r="N25" s="2"/>
      <c r="O25" s="2"/>
      <c r="P25" s="2"/>
      <c r="Q25" s="2"/>
      <c r="R25" s="2"/>
      <c r="S25" s="2"/>
    </row>
    <row r="26" spans="6:19" x14ac:dyDescent="0.25">
      <c r="F26" s="1"/>
      <c r="G26" s="1"/>
      <c r="H26" s="2"/>
      <c r="I26" s="2"/>
      <c r="J26" s="2"/>
      <c r="K26" s="2">
        <f>IF(I26=0,0,I26-J26/12)</f>
      </c>
      <c r="L26" s="3">
        <f>IF(OR(H26=0,I26=0),"",(H26-K26)/H26)</f>
      </c>
      <c r="M26" s="2"/>
      <c r="N26" s="2"/>
      <c r="O26" s="2"/>
      <c r="P26" s="2"/>
      <c r="Q26" s="2"/>
      <c r="R26" s="2"/>
      <c r="S26" s="2"/>
    </row>
    <row r="27" spans="6:19" x14ac:dyDescent="0.25">
      <c r="F27" s="1"/>
      <c r="G27" s="1"/>
      <c r="H27" s="2"/>
      <c r="I27" s="2"/>
      <c r="J27" s="2"/>
      <c r="K27" s="2">
        <f>IF(I27=0,0,I27-J27/12)</f>
      </c>
      <c r="L27" s="3">
        <f>IF(OR(H27=0,I27=0),"",(H27-K27)/H27)</f>
      </c>
      <c r="M27" s="2"/>
      <c r="N27" s="2"/>
      <c r="O27" s="2"/>
      <c r="P27" s="2"/>
      <c r="Q27" s="2"/>
      <c r="R27" s="2"/>
      <c r="S27" s="2"/>
    </row>
    <row r="28" spans="6:19" x14ac:dyDescent="0.25">
      <c r="F28" s="1"/>
      <c r="G28" s="1"/>
      <c r="H28" s="2"/>
      <c r="I28" s="2"/>
      <c r="J28" s="2"/>
      <c r="K28" s="2">
        <f>IF(I28=0,0,I28-J28/12)</f>
      </c>
      <c r="L28" s="3">
        <f>IF(OR(H28=0,I28=0),"",(H28-K28)/H28)</f>
      </c>
      <c r="M28" s="2"/>
      <c r="N28" s="2"/>
      <c r="O28" s="2"/>
      <c r="P28" s="2"/>
      <c r="Q28" s="2"/>
      <c r="R28" s="2"/>
      <c r="S28" s="2"/>
    </row>
    <row r="29" spans="6:19" x14ac:dyDescent="0.25">
      <c r="F29" s="1"/>
      <c r="G29" s="1"/>
      <c r="H29" s="2"/>
      <c r="I29" s="2"/>
      <c r="J29" s="2"/>
      <c r="K29" s="2">
        <f>IF(I29=0,0,I29-J29/12)</f>
      </c>
      <c r="L29" s="3">
        <f>IF(OR(H29=0,I29=0),"",(H29-K29)/H29)</f>
      </c>
      <c r="M29" s="2"/>
      <c r="N29" s="2"/>
      <c r="O29" s="2"/>
      <c r="P29" s="2"/>
      <c r="Q29" s="2"/>
      <c r="R29" s="2"/>
      <c r="S29" s="2"/>
    </row>
    <row r="30" spans="6:19" x14ac:dyDescent="0.25">
      <c r="F30" s="1"/>
      <c r="G30" s="1"/>
      <c r="H30" s="2"/>
      <c r="I30" s="2"/>
      <c r="J30" s="2"/>
      <c r="K30" s="2">
        <f>IF(I30=0,0,I30-J30/12)</f>
      </c>
      <c r="L30" s="3">
        <f>IF(OR(H30=0,I30=0),"",(H30-K30)/H30)</f>
      </c>
      <c r="M30" s="2"/>
      <c r="N30" s="2"/>
      <c r="O30" s="2"/>
      <c r="P30" s="2"/>
      <c r="Q30" s="2"/>
      <c r="R30" s="2"/>
      <c r="S30" s="2"/>
    </row>
    <row r="31" spans="6:19" x14ac:dyDescent="0.25">
      <c r="F31" s="1"/>
      <c r="G31" s="1"/>
      <c r="H31" s="2"/>
      <c r="I31" s="2"/>
      <c r="J31" s="2"/>
      <c r="K31" s="2">
        <f>IF(I31=0,0,I31-J31/12)</f>
      </c>
      <c r="L31" s="3">
        <f>IF(OR(H31=0,I31=0),"",(H31-K31)/H31)</f>
      </c>
      <c r="M31" s="2"/>
      <c r="N31" s="2"/>
      <c r="O31" s="2"/>
      <c r="P31" s="2"/>
      <c r="Q31" s="2"/>
      <c r="R31" s="2"/>
      <c r="S31" s="2"/>
    </row>
    <row r="32" spans="6:19" x14ac:dyDescent="0.25">
      <c r="F32" s="1"/>
      <c r="G32" s="1"/>
      <c r="H32" s="2"/>
      <c r="I32" s="2"/>
      <c r="J32" s="2"/>
      <c r="K32" s="2">
        <f>IF(I32=0,0,I32-J32/12)</f>
      </c>
      <c r="L32" s="3">
        <f>IF(OR(H32=0,I32=0),"",(H32-K32)/H32)</f>
      </c>
      <c r="M32" s="2"/>
      <c r="N32" s="2"/>
      <c r="O32" s="2"/>
      <c r="P32" s="2"/>
      <c r="Q32" s="2"/>
      <c r="R32" s="2"/>
      <c r="S32" s="2"/>
    </row>
    <row r="33" spans="6:19" x14ac:dyDescent="0.25">
      <c r="F33" s="1"/>
      <c r="G33" s="1"/>
      <c r="H33" s="2"/>
      <c r="I33" s="2"/>
      <c r="J33" s="2"/>
      <c r="K33" s="2">
        <f>IF(I33=0,0,I33-J33/12)</f>
      </c>
      <c r="L33" s="3">
        <f>IF(OR(H33=0,I33=0),"",(H33-K33)/H33)</f>
      </c>
      <c r="M33" s="2"/>
      <c r="N33" s="2"/>
      <c r="O33" s="2"/>
      <c r="P33" s="2"/>
      <c r="Q33" s="2"/>
      <c r="R33" s="2"/>
      <c r="S33" s="2"/>
    </row>
    <row r="34" spans="6:19" x14ac:dyDescent="0.25">
      <c r="F34" s="1"/>
      <c r="G34" s="1"/>
      <c r="H34" s="2"/>
      <c r="I34" s="2"/>
      <c r="J34" s="2"/>
      <c r="K34" s="2">
        <f>IF(I34=0,0,I34-J34/12)</f>
      </c>
      <c r="L34" s="3">
        <f>IF(OR(H34=0,I34=0),"",(H34-K34)/H34)</f>
      </c>
      <c r="M34" s="2"/>
      <c r="N34" s="2"/>
      <c r="O34" s="2"/>
      <c r="P34" s="2"/>
      <c r="Q34" s="2"/>
      <c r="R34" s="2"/>
      <c r="S34" s="2"/>
    </row>
    <row r="35" spans="6:19" x14ac:dyDescent="0.25">
      <c r="F35" s="1"/>
      <c r="G35" s="1"/>
      <c r="H35" s="2"/>
      <c r="I35" s="2"/>
      <c r="J35" s="2"/>
      <c r="K35" s="2">
        <f>IF(I35=0,0,I35-J35/12)</f>
      </c>
      <c r="L35" s="3">
        <f>IF(OR(H35=0,I35=0),"",(H35-K35)/H35)</f>
      </c>
      <c r="M35" s="2"/>
      <c r="N35" s="2"/>
      <c r="O35" s="2"/>
      <c r="P35" s="2"/>
      <c r="Q35" s="2"/>
      <c r="R35" s="2"/>
      <c r="S35" s="2"/>
    </row>
    <row r="36" spans="6:19" x14ac:dyDescent="0.25">
      <c r="F36" s="1"/>
      <c r="G36" s="1"/>
      <c r="H36" s="2"/>
      <c r="I36" s="2"/>
      <c r="J36" s="2"/>
      <c r="K36" s="2">
        <f>IF(I36=0,0,I36-J36/12)</f>
      </c>
      <c r="L36" s="3">
        <f>IF(OR(H36=0,I36=0),"",(H36-K36)/H36)</f>
      </c>
      <c r="M36" s="2"/>
      <c r="N36" s="2"/>
      <c r="O36" s="2"/>
      <c r="P36" s="2"/>
      <c r="Q36" s="2"/>
      <c r="R36" s="2"/>
      <c r="S36" s="2"/>
    </row>
    <row r="37" spans="6:19" x14ac:dyDescent="0.25">
      <c r="F37" s="1"/>
      <c r="G37" s="1"/>
      <c r="H37" s="2"/>
      <c r="I37" s="2"/>
      <c r="J37" s="2"/>
      <c r="K37" s="2">
        <f>IF(I37=0,0,I37-J37/12)</f>
      </c>
      <c r="L37" s="3">
        <f>IF(OR(H37=0,I37=0),"",(H37-K37)/H37)</f>
      </c>
      <c r="M37" s="2"/>
      <c r="N37" s="2"/>
      <c r="O37" s="2"/>
      <c r="P37" s="2"/>
      <c r="Q37" s="2"/>
      <c r="R37" s="2"/>
      <c r="S37" s="2"/>
    </row>
    <row r="38" spans="6:19" x14ac:dyDescent="0.25">
      <c r="F38" s="1"/>
      <c r="G38" s="1"/>
      <c r="H38" s="2"/>
      <c r="I38" s="2"/>
      <c r="J38" s="2"/>
      <c r="K38" s="2">
        <f>IF(I38=0,0,I38-J38/12)</f>
      </c>
      <c r="L38" s="3">
        <f>IF(OR(H38=0,I38=0),"",(H38-K38)/H38)</f>
      </c>
      <c r="M38" s="2"/>
      <c r="N38" s="2"/>
      <c r="O38" s="2"/>
      <c r="P38" s="2"/>
      <c r="Q38" s="2"/>
      <c r="R38" s="2"/>
      <c r="S38" s="2"/>
    </row>
    <row r="39" spans="6:19" x14ac:dyDescent="0.25">
      <c r="F39" s="1"/>
      <c r="G39" s="1"/>
      <c r="H39" s="2"/>
      <c r="I39" s="2"/>
      <c r="J39" s="2"/>
      <c r="K39" s="2">
        <f>IF(I39=0,0,I39-J39/12)</f>
      </c>
      <c r="L39" s="3">
        <f>IF(OR(H39=0,I39=0),"",(H39-K39)/H39)</f>
      </c>
      <c r="M39" s="2"/>
      <c r="N39" s="2"/>
      <c r="O39" s="2"/>
      <c r="P39" s="2"/>
      <c r="Q39" s="2"/>
      <c r="R39" s="2"/>
      <c r="S39" s="2"/>
    </row>
    <row r="40" spans="6:19" x14ac:dyDescent="0.25">
      <c r="F40" s="1"/>
      <c r="G40" s="1"/>
      <c r="H40" s="2"/>
      <c r="I40" s="2"/>
      <c r="J40" s="2"/>
      <c r="K40" s="2">
        <f>IF(I40=0,0,I40-J40/12)</f>
      </c>
      <c r="L40" s="3">
        <f>IF(OR(H40=0,I40=0),"",(H40-K40)/H40)</f>
      </c>
      <c r="M40" s="2"/>
      <c r="N40" s="2"/>
      <c r="O40" s="2"/>
      <c r="P40" s="2"/>
      <c r="Q40" s="2"/>
      <c r="R40" s="2"/>
      <c r="S40" s="2"/>
    </row>
    <row r="41" spans="6:19" x14ac:dyDescent="0.25">
      <c r="F41" s="1"/>
      <c r="G41" s="1"/>
      <c r="H41" s="2"/>
      <c r="I41" s="2"/>
      <c r="J41" s="2"/>
      <c r="K41" s="2">
        <f>IF(I41=0,0,I41-J41/12)</f>
      </c>
      <c r="L41" s="3">
        <f>IF(OR(H41=0,I41=0),"",(H41-K41)/H41)</f>
      </c>
      <c r="M41" s="2"/>
      <c r="N41" s="2"/>
      <c r="O41" s="2"/>
      <c r="P41" s="2"/>
      <c r="Q41" s="2"/>
      <c r="R41" s="2"/>
      <c r="S41" s="2"/>
    </row>
    <row r="42" spans="6:19" x14ac:dyDescent="0.25">
      <c r="F42" s="1"/>
      <c r="G42" s="1"/>
      <c r="H42" s="2"/>
      <c r="I42" s="2"/>
      <c r="J42" s="2"/>
      <c r="K42" s="2">
        <f>IF(I42=0,0,I42-J42/12)</f>
      </c>
      <c r="L42" s="3">
        <f>IF(OR(H42=0,I42=0),"",(H42-K42)/H42)</f>
      </c>
      <c r="M42" s="2"/>
      <c r="N42" s="2"/>
      <c r="O42" s="2"/>
      <c r="P42" s="2"/>
      <c r="Q42" s="2"/>
      <c r="R42" s="2"/>
      <c r="S42" s="2"/>
    </row>
    <row r="43" spans="6:19" x14ac:dyDescent="0.25">
      <c r="F43" s="1"/>
      <c r="G43" s="1"/>
      <c r="H43" s="2"/>
      <c r="I43" s="2"/>
      <c r="J43" s="2"/>
      <c r="K43" s="2">
        <f>IF(I43=0,0,I43-J43/12)</f>
      </c>
      <c r="L43" s="3">
        <f>IF(OR(H43=0,I43=0),"",(H43-K43)/H43)</f>
      </c>
      <c r="M43" s="2"/>
      <c r="N43" s="2"/>
      <c r="O43" s="2"/>
      <c r="P43" s="2"/>
      <c r="Q43" s="2"/>
      <c r="R43" s="2"/>
      <c r="S43" s="2"/>
    </row>
    <row r="44" spans="6:19" x14ac:dyDescent="0.25">
      <c r="F44" s="1"/>
      <c r="G44" s="1"/>
      <c r="H44" s="2"/>
      <c r="I44" s="2"/>
      <c r="J44" s="2"/>
      <c r="K44" s="2">
        <f>IF(I44=0,0,I44-J44/12)</f>
      </c>
      <c r="L44" s="3">
        <f>IF(OR(H44=0,I44=0),"",(H44-K44)/H44)</f>
      </c>
      <c r="M44" s="2"/>
      <c r="N44" s="2"/>
      <c r="O44" s="2"/>
      <c r="P44" s="2"/>
      <c r="Q44" s="2"/>
      <c r="R44" s="2"/>
      <c r="S44" s="2"/>
    </row>
    <row r="45" spans="6:19" x14ac:dyDescent="0.25">
      <c r="F45" s="1"/>
      <c r="G45" s="1"/>
      <c r="H45" s="2"/>
      <c r="I45" s="2"/>
      <c r="J45" s="2"/>
      <c r="K45" s="2">
        <f>IF(I45=0,0,I45-J45/12)</f>
      </c>
      <c r="L45" s="3">
        <f>IF(OR(H45=0,I45=0),"",(H45-K45)/H45)</f>
      </c>
      <c r="M45" s="2"/>
      <c r="N45" s="2"/>
      <c r="O45" s="2"/>
      <c r="P45" s="2"/>
      <c r="Q45" s="2"/>
      <c r="R45" s="2"/>
      <c r="S45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2" customWidth="1"/>
    <col min="4" max="4" width="10" customWidth="1"/>
    <col min="5" max="5" width="12" style="1" customWidth="1"/>
    <col min="6" max="6" width="13" style="1" customWidth="1"/>
    <col min="7" max="7" width="14" style="1" customWidth="1"/>
    <col min="8" max="8" width="12" style="8" customWidth="1"/>
    <col min="9" max="9" width="13" style="2" customWidth="1"/>
    <col min="10" max="10" width="13" customWidth="1"/>
    <col min="11" max="12" width="10" style="3" customWidth="1"/>
    <col min="13" max="13" width="9" style="3" customWidth="1"/>
    <col min="14" max="14" width="8" customWidth="1"/>
    <col min="15" max="15" width="12" customWidth="1"/>
    <col min="16" max="16" width="11" customWidth="1"/>
    <col min="17" max="17" width="10" customWidth="1"/>
    <col min="19" max="19" width="12" customWidth="1"/>
    <col min="20" max="20" width="24" customWidth="1"/>
  </cols>
  <sheetData>
    <row r="1" ht="30" customHeight="1" spans="1:20" x14ac:dyDescent="0.25">
      <c r="A1" s="4" t="s">
        <v>38</v>
      </c>
      <c r="B1" s="4" t="s">
        <v>39</v>
      </c>
      <c r="C1" s="4" t="s">
        <v>2</v>
      </c>
      <c r="D1" s="4" t="s">
        <v>40</v>
      </c>
      <c r="E1" s="5" t="s">
        <v>5</v>
      </c>
      <c r="F1" s="5" t="s">
        <v>6</v>
      </c>
      <c r="G1" s="5" t="s">
        <v>41</v>
      </c>
      <c r="H1" s="9" t="s">
        <v>42</v>
      </c>
      <c r="I1" s="6" t="s">
        <v>43</v>
      </c>
      <c r="J1" s="4" t="s">
        <v>44</v>
      </c>
      <c r="K1" s="7" t="s">
        <v>45</v>
      </c>
      <c r="L1" s="7" t="s">
        <v>46</v>
      </c>
      <c r="M1" s="7" t="s">
        <v>47</v>
      </c>
      <c r="N1" s="4" t="s">
        <v>48</v>
      </c>
      <c r="O1" s="4" t="s">
        <v>49</v>
      </c>
      <c r="P1" s="4" t="s">
        <v>50</v>
      </c>
      <c r="Q1" s="4" t="s">
        <v>51</v>
      </c>
      <c r="R1" s="4" t="s">
        <v>52</v>
      </c>
      <c r="S1" s="4" t="s">
        <v>19</v>
      </c>
      <c r="T1" s="4" t="s">
        <v>20</v>
      </c>
    </row>
    <row r="2" spans="1:20" x14ac:dyDescent="0.25">
      <c r="A2" t="s">
        <v>53</v>
      </c>
      <c r="B2" t="s">
        <v>54</v>
      </c>
      <c r="C2" t="s">
        <v>55</v>
      </c>
      <c r="D2">
        <v>24500</v>
      </c>
      <c r="E2" s="1">
        <v>44621.20833333333</v>
      </c>
      <c r="F2" s="1">
        <v>48273.20833333333</v>
      </c>
      <c r="G2" s="1"/>
      <c r="H2" s="8">
        <v>21.5</v>
      </c>
      <c r="I2" s="2">
        <f>IF(OR(D2="",H2=""),"",D2*H2)</f>
      </c>
      <c r="J2" t="s">
        <v>56</v>
      </c>
      <c r="K2" s="3">
        <v>0.42</v>
      </c>
      <c r="L2" s="3">
        <v>0.05</v>
      </c>
      <c r="M2" s="3">
        <v>0.1</v>
      </c>
      <c r="N2">
        <v>0</v>
      </c>
      <c r="O2" t="s">
        <v>57</v>
      </c>
      <c r="Q2">
        <v>0</v>
      </c>
      <c r="R2">
        <v>0</v>
      </c>
      <c r="S2" t="s">
        <v>25</v>
      </c>
      <c r="T2" t="s">
        <v>58</v>
      </c>
    </row>
    <row r="3" spans="1:20" x14ac:dyDescent="0.25">
      <c r="A3" s="10" t="s">
        <v>59</v>
      </c>
      <c r="B3" s="10" t="s">
        <v>54</v>
      </c>
      <c r="C3" s="10" t="s">
        <v>55</v>
      </c>
      <c r="D3" s="10"/>
      <c r="E3" s="11"/>
      <c r="F3" s="11"/>
      <c r="G3" s="11">
        <v>46447.20833333333</v>
      </c>
      <c r="H3" s="12">
        <v>23.65</v>
      </c>
      <c r="I3" s="13">
        <f>IF(OR(D3="",H3=""),"",D3*H3)</f>
      </c>
      <c r="J3" s="10" t="s">
        <v>26</v>
      </c>
      <c r="K3" s="14"/>
      <c r="L3" s="14"/>
      <c r="M3" s="14"/>
      <c r="N3" s="10"/>
      <c r="O3" s="10" t="s">
        <v>26</v>
      </c>
      <c r="P3" s="10"/>
      <c r="Q3" s="10"/>
      <c r="R3" s="10"/>
      <c r="S3" s="10" t="s">
        <v>26</v>
      </c>
      <c r="T3" s="10" t="s">
        <v>60</v>
      </c>
    </row>
    <row r="4" spans="1:20" x14ac:dyDescent="0.25">
      <c r="A4" s="10" t="s">
        <v>61</v>
      </c>
      <c r="B4" s="10" t="s">
        <v>54</v>
      </c>
      <c r="C4" s="10" t="s">
        <v>55</v>
      </c>
      <c r="D4" s="10"/>
      <c r="E4" s="11"/>
      <c r="F4" s="11"/>
      <c r="G4" s="11"/>
      <c r="H4" s="12"/>
      <c r="I4" s="13">
        <f>IF(OR(D4="",H4=""),"",D4*H4)</f>
      </c>
      <c r="J4" s="10" t="s">
        <v>62</v>
      </c>
      <c r="K4" s="14"/>
      <c r="L4" s="14"/>
      <c r="M4" s="14"/>
      <c r="N4" s="10"/>
      <c r="O4" s="10" t="s">
        <v>26</v>
      </c>
      <c r="P4" s="10"/>
      <c r="Q4" s="10"/>
      <c r="R4" s="10"/>
      <c r="S4" s="10" t="s">
        <v>26</v>
      </c>
      <c r="T4" s="10" t="s">
        <v>63</v>
      </c>
    </row>
    <row r="5" spans="1:20" x14ac:dyDescent="0.25">
      <c r="A5" t="s">
        <v>53</v>
      </c>
      <c r="B5" t="s">
        <v>64</v>
      </c>
      <c r="C5" t="s">
        <v>65</v>
      </c>
      <c r="D5">
        <v>2200</v>
      </c>
      <c r="E5" s="1">
        <v>45474.16666666667</v>
      </c>
      <c r="F5" s="1">
        <v>47299.16666666667</v>
      </c>
      <c r="G5" s="1"/>
      <c r="H5" s="8">
        <v>34</v>
      </c>
      <c r="I5" s="2">
        <f>IF(OR(D5="",H5=""),"",D5*H5)</f>
      </c>
      <c r="J5" t="s">
        <v>56</v>
      </c>
      <c r="K5" s="3">
        <v>0.038</v>
      </c>
      <c r="L5" s="3">
        <v>0.05</v>
      </c>
      <c r="M5" s="3">
        <v>0.15</v>
      </c>
      <c r="N5">
        <v>2</v>
      </c>
      <c r="O5" t="s">
        <v>66</v>
      </c>
      <c r="P5">
        <v>9350</v>
      </c>
      <c r="Q5">
        <v>1870</v>
      </c>
      <c r="R5">
        <v>45</v>
      </c>
      <c r="S5" t="s">
        <v>25</v>
      </c>
      <c r="T5" t="s">
        <v>26</v>
      </c>
    </row>
    <row r="6" spans="1:20" x14ac:dyDescent="0.25">
      <c r="A6" t="s">
        <v>53</v>
      </c>
      <c r="B6" t="s">
        <v>67</v>
      </c>
      <c r="C6" t="s">
        <v>28</v>
      </c>
      <c r="D6">
        <v>3400</v>
      </c>
      <c r="E6" s="1"/>
      <c r="F6" s="1"/>
      <c r="G6" s="1"/>
      <c r="H6" s="8">
        <v>0</v>
      </c>
      <c r="I6" s="2">
        <f>IF(OR(D6="",H6=""),"",D6*H6)</f>
      </c>
      <c r="J6" t="s">
        <v>26</v>
      </c>
      <c r="K6" s="3"/>
      <c r="L6" s="3"/>
      <c r="M6" s="3"/>
      <c r="O6" t="s">
        <v>26</v>
      </c>
      <c r="Q6">
        <v>0</v>
      </c>
      <c r="R6">
        <v>0</v>
      </c>
      <c r="S6" t="s">
        <v>26</v>
      </c>
      <c r="T6" t="s">
        <v>68</v>
      </c>
    </row>
    <row r="7" spans="5:13" x14ac:dyDescent="0.25">
      <c r="E7" s="1"/>
      <c r="F7" s="1"/>
      <c r="G7" s="1"/>
      <c r="H7" s="8"/>
      <c r="I7" s="2">
        <f>IF(OR(D7="",H7=""),"",D7*H7)</f>
      </c>
      <c r="K7" s="3"/>
      <c r="L7" s="3"/>
      <c r="M7" s="3"/>
    </row>
    <row r="8" spans="5:13" x14ac:dyDescent="0.25">
      <c r="E8" s="1"/>
      <c r="F8" s="1"/>
      <c r="G8" s="1"/>
      <c r="H8" s="8"/>
      <c r="I8" s="2">
        <f>IF(OR(D8="",H8=""),"",D8*H8)</f>
      </c>
      <c r="K8" s="3"/>
      <c r="L8" s="3"/>
      <c r="M8" s="3"/>
    </row>
    <row r="9" spans="5:13" x14ac:dyDescent="0.25">
      <c r="E9" s="1"/>
      <c r="F9" s="1"/>
      <c r="G9" s="1"/>
      <c r="H9" s="8"/>
      <c r="I9" s="2">
        <f>IF(OR(D9="",H9=""),"",D9*H9)</f>
      </c>
      <c r="K9" s="3"/>
      <c r="L9" s="3"/>
      <c r="M9" s="3"/>
    </row>
    <row r="10" spans="5:13" x14ac:dyDescent="0.25">
      <c r="E10" s="1"/>
      <c r="F10" s="1"/>
      <c r="G10" s="1"/>
      <c r="H10" s="8"/>
      <c r="I10" s="2">
        <f>IF(OR(D10="",H10=""),"",D10*H10)</f>
      </c>
      <c r="K10" s="3"/>
      <c r="L10" s="3"/>
      <c r="M10" s="3"/>
    </row>
    <row r="11" spans="5:13" x14ac:dyDescent="0.25">
      <c r="E11" s="1"/>
      <c r="F11" s="1"/>
      <c r="G11" s="1"/>
      <c r="H11" s="8"/>
      <c r="I11" s="2">
        <f>IF(OR(D11="",H11=""),"",D11*H11)</f>
      </c>
      <c r="K11" s="3"/>
      <c r="L11" s="3"/>
      <c r="M11" s="3"/>
    </row>
    <row r="12" spans="5:13" x14ac:dyDescent="0.25">
      <c r="E12" s="1"/>
      <c r="F12" s="1"/>
      <c r="G12" s="1"/>
      <c r="H12" s="8"/>
      <c r="I12" s="2">
        <f>IF(OR(D12="",H12=""),"",D12*H12)</f>
      </c>
      <c r="K12" s="3"/>
      <c r="L12" s="3"/>
      <c r="M12" s="3"/>
    </row>
    <row r="13" spans="5:13" x14ac:dyDescent="0.25">
      <c r="E13" s="1"/>
      <c r="F13" s="1"/>
      <c r="G13" s="1"/>
      <c r="H13" s="8"/>
      <c r="I13" s="2">
        <f>IF(OR(D13="",H13=""),"",D13*H13)</f>
      </c>
      <c r="K13" s="3"/>
      <c r="L13" s="3"/>
      <c r="M13" s="3"/>
    </row>
    <row r="14" spans="5:13" x14ac:dyDescent="0.25">
      <c r="E14" s="1"/>
      <c r="F14" s="1"/>
      <c r="G14" s="1"/>
      <c r="H14" s="8"/>
      <c r="I14" s="2">
        <f>IF(OR(D14="",H14=""),"",D14*H14)</f>
      </c>
      <c r="K14" s="3"/>
      <c r="L14" s="3"/>
      <c r="M14" s="3"/>
    </row>
    <row r="15" spans="5:13" x14ac:dyDescent="0.25">
      <c r="E15" s="1"/>
      <c r="F15" s="1"/>
      <c r="G15" s="1"/>
      <c r="H15" s="8"/>
      <c r="I15" s="2">
        <f>IF(OR(D15="",H15=""),"",D15*H15)</f>
      </c>
      <c r="K15" s="3"/>
      <c r="L15" s="3"/>
      <c r="M15" s="3"/>
    </row>
    <row r="16" spans="5:13" x14ac:dyDescent="0.25">
      <c r="E16" s="1"/>
      <c r="F16" s="1"/>
      <c r="G16" s="1"/>
      <c r="H16" s="8"/>
      <c r="I16" s="2">
        <f>IF(OR(D16="",H16=""),"",D16*H16)</f>
      </c>
      <c r="K16" s="3"/>
      <c r="L16" s="3"/>
      <c r="M16" s="3"/>
    </row>
    <row r="17" spans="5:13" x14ac:dyDescent="0.25">
      <c r="E17" s="1"/>
      <c r="F17" s="1"/>
      <c r="G17" s="1"/>
      <c r="H17" s="8"/>
      <c r="I17" s="2">
        <f>IF(OR(D17="",H17=""),"",D17*H17)</f>
      </c>
      <c r="K17" s="3"/>
      <c r="L17" s="3"/>
      <c r="M17" s="3"/>
    </row>
    <row r="18" spans="5:13" x14ac:dyDescent="0.25">
      <c r="E18" s="1"/>
      <c r="F18" s="1"/>
      <c r="G18" s="1"/>
      <c r="H18" s="8"/>
      <c r="I18" s="2">
        <f>IF(OR(D18="",H18=""),"",D18*H18)</f>
      </c>
      <c r="K18" s="3"/>
      <c r="L18" s="3"/>
      <c r="M18" s="3"/>
    </row>
    <row r="19" spans="5:13" x14ac:dyDescent="0.25">
      <c r="E19" s="1"/>
      <c r="F19" s="1"/>
      <c r="G19" s="1"/>
      <c r="H19" s="8"/>
      <c r="I19" s="2">
        <f>IF(OR(D19="",H19=""),"",D19*H19)</f>
      </c>
      <c r="K19" s="3"/>
      <c r="L19" s="3"/>
      <c r="M19" s="3"/>
    </row>
    <row r="20" spans="5:13" x14ac:dyDescent="0.25">
      <c r="E20" s="1"/>
      <c r="F20" s="1"/>
      <c r="G20" s="1"/>
      <c r="H20" s="8"/>
      <c r="I20" s="2">
        <f>IF(OR(D20="",H20=""),"",D20*H20)</f>
      </c>
      <c r="K20" s="3"/>
      <c r="L20" s="3"/>
      <c r="M20" s="3"/>
    </row>
    <row r="21" spans="5:13" x14ac:dyDescent="0.25">
      <c r="E21" s="1"/>
      <c r="F21" s="1"/>
      <c r="G21" s="1"/>
      <c r="H21" s="8"/>
      <c r="I21" s="2">
        <f>IF(OR(D21="",H21=""),"",D21*H21)</f>
      </c>
      <c r="K21" s="3"/>
      <c r="L21" s="3"/>
      <c r="M21" s="3"/>
    </row>
    <row r="22" spans="5:13" x14ac:dyDescent="0.25">
      <c r="E22" s="1"/>
      <c r="F22" s="1"/>
      <c r="G22" s="1"/>
      <c r="H22" s="8"/>
      <c r="I22" s="2">
        <f>IF(OR(D22="",H22=""),"",D22*H22)</f>
      </c>
      <c r="K22" s="3"/>
      <c r="L22" s="3"/>
      <c r="M22" s="3"/>
    </row>
    <row r="23" spans="5:13" x14ac:dyDescent="0.25">
      <c r="E23" s="1"/>
      <c r="F23" s="1"/>
      <c r="G23" s="1"/>
      <c r="H23" s="8"/>
      <c r="I23" s="2">
        <f>IF(OR(D23="",H23=""),"",D23*H23)</f>
      </c>
      <c r="K23" s="3"/>
      <c r="L23" s="3"/>
      <c r="M23" s="3"/>
    </row>
    <row r="24" spans="5:13" x14ac:dyDescent="0.25">
      <c r="E24" s="1"/>
      <c r="F24" s="1"/>
      <c r="G24" s="1"/>
      <c r="H24" s="8"/>
      <c r="I24" s="2">
        <f>IF(OR(D24="",H24=""),"",D24*H24)</f>
      </c>
      <c r="K24" s="3"/>
      <c r="L24" s="3"/>
      <c r="M24" s="3"/>
    </row>
    <row r="25" spans="5:13" x14ac:dyDescent="0.25">
      <c r="E25" s="1"/>
      <c r="F25" s="1"/>
      <c r="G25" s="1"/>
      <c r="H25" s="8"/>
      <c r="I25" s="2">
        <f>IF(OR(D25="",H25=""),"",D25*H25)</f>
      </c>
      <c r="K25" s="3"/>
      <c r="L25" s="3"/>
      <c r="M25" s="3"/>
    </row>
    <row r="26" spans="5:13" x14ac:dyDescent="0.25">
      <c r="E26" s="1"/>
      <c r="F26" s="1"/>
      <c r="G26" s="1"/>
      <c r="H26" s="8"/>
      <c r="I26" s="2">
        <f>IF(OR(D26="",H26=""),"",D26*H26)</f>
      </c>
      <c r="K26" s="3"/>
      <c r="L26" s="3"/>
      <c r="M26" s="3"/>
    </row>
    <row r="27" spans="5:13" x14ac:dyDescent="0.25">
      <c r="E27" s="1"/>
      <c r="F27" s="1"/>
      <c r="G27" s="1"/>
      <c r="H27" s="8"/>
      <c r="I27" s="2">
        <f>IF(OR(D27="",H27=""),"",D27*H27)</f>
      </c>
      <c r="K27" s="3"/>
      <c r="L27" s="3"/>
      <c r="M27" s="3"/>
    </row>
    <row r="28" spans="5:13" x14ac:dyDescent="0.25">
      <c r="E28" s="1"/>
      <c r="F28" s="1"/>
      <c r="G28" s="1"/>
      <c r="H28" s="8"/>
      <c r="I28" s="2">
        <f>IF(OR(D28="",H28=""),"",D28*H28)</f>
      </c>
      <c r="K28" s="3"/>
      <c r="L28" s="3"/>
      <c r="M28" s="3"/>
    </row>
    <row r="29" spans="5:13" x14ac:dyDescent="0.25">
      <c r="E29" s="1"/>
      <c r="F29" s="1"/>
      <c r="G29" s="1"/>
      <c r="H29" s="8"/>
      <c r="I29" s="2">
        <f>IF(OR(D29="",H29=""),"",D29*H29)</f>
      </c>
      <c r="K29" s="3"/>
      <c r="L29" s="3"/>
      <c r="M29" s="3"/>
    </row>
    <row r="30" spans="5:13" x14ac:dyDescent="0.25">
      <c r="E30" s="1"/>
      <c r="F30" s="1"/>
      <c r="G30" s="1"/>
      <c r="H30" s="8"/>
      <c r="I30" s="2">
        <f>IF(OR(D30="",H30=""),"",D30*H30)</f>
      </c>
      <c r="K30" s="3"/>
      <c r="L30" s="3"/>
      <c r="M30" s="3"/>
    </row>
    <row r="31" spans="5:13" x14ac:dyDescent="0.25">
      <c r="E31" s="1"/>
      <c r="F31" s="1"/>
      <c r="G31" s="1"/>
      <c r="H31" s="8"/>
      <c r="I31" s="2">
        <f>IF(OR(D31="",H31=""),"",D31*H31)</f>
      </c>
      <c r="K31" s="3"/>
      <c r="L31" s="3"/>
      <c r="M31" s="3"/>
    </row>
    <row r="32" spans="5:13" x14ac:dyDescent="0.25">
      <c r="E32" s="1"/>
      <c r="F32" s="1"/>
      <c r="G32" s="1"/>
      <c r="H32" s="8"/>
      <c r="I32" s="2">
        <f>IF(OR(D32="",H32=""),"",D32*H32)</f>
      </c>
      <c r="K32" s="3"/>
      <c r="L32" s="3"/>
      <c r="M32" s="3"/>
    </row>
    <row r="33" spans="5:13" x14ac:dyDescent="0.25">
      <c r="E33" s="1"/>
      <c r="F33" s="1"/>
      <c r="G33" s="1"/>
      <c r="H33" s="8"/>
      <c r="I33" s="2">
        <f>IF(OR(D33="",H33=""),"",D33*H33)</f>
      </c>
      <c r="K33" s="3"/>
      <c r="L33" s="3"/>
      <c r="M33" s="3"/>
    </row>
    <row r="34" spans="5:13" x14ac:dyDescent="0.25">
      <c r="E34" s="1"/>
      <c r="F34" s="1"/>
      <c r="G34" s="1"/>
      <c r="H34" s="8"/>
      <c r="I34" s="2">
        <f>IF(OR(D34="",H34=""),"",D34*H34)</f>
      </c>
      <c r="K34" s="3"/>
      <c r="L34" s="3"/>
      <c r="M34" s="3"/>
    </row>
    <row r="35" spans="5:13" x14ac:dyDescent="0.25">
      <c r="E35" s="1"/>
      <c r="F35" s="1"/>
      <c r="G35" s="1"/>
      <c r="H35" s="8"/>
      <c r="I35" s="2">
        <f>IF(OR(D35="",H35=""),"",D35*H35)</f>
      </c>
      <c r="K35" s="3"/>
      <c r="L35" s="3"/>
      <c r="M35" s="3"/>
    </row>
    <row r="36" spans="5:13" x14ac:dyDescent="0.25">
      <c r="E36" s="1"/>
      <c r="F36" s="1"/>
      <c r="G36" s="1"/>
      <c r="H36" s="8"/>
      <c r="I36" s="2">
        <f>IF(OR(D36="",H36=""),"",D36*H36)</f>
      </c>
      <c r="K36" s="3"/>
      <c r="L36" s="3"/>
      <c r="M36" s="3"/>
    </row>
    <row r="37" spans="5:13" x14ac:dyDescent="0.25">
      <c r="E37" s="1"/>
      <c r="F37" s="1"/>
      <c r="G37" s="1"/>
      <c r="H37" s="8"/>
      <c r="I37" s="2">
        <f>IF(OR(D37="",H37=""),"",D37*H37)</f>
      </c>
      <c r="K37" s="3"/>
      <c r="L37" s="3"/>
      <c r="M37" s="3"/>
    </row>
    <row r="38" spans="5:13" x14ac:dyDescent="0.25">
      <c r="E38" s="1"/>
      <c r="F38" s="1"/>
      <c r="G38" s="1"/>
      <c r="H38" s="8"/>
      <c r="I38" s="2">
        <f>IF(OR(D38="",H38=""),"",D38*H38)</f>
      </c>
      <c r="K38" s="3"/>
      <c r="L38" s="3"/>
      <c r="M38" s="3"/>
    </row>
    <row r="39" spans="5:13" x14ac:dyDescent="0.25">
      <c r="E39" s="1"/>
      <c r="F39" s="1"/>
      <c r="G39" s="1"/>
      <c r="H39" s="8"/>
      <c r="I39" s="2">
        <f>IF(OR(D39="",H39=""),"",D39*H39)</f>
      </c>
      <c r="K39" s="3"/>
      <c r="L39" s="3"/>
      <c r="M39" s="3"/>
    </row>
    <row r="40" spans="5:13" x14ac:dyDescent="0.25">
      <c r="E40" s="1"/>
      <c r="F40" s="1"/>
      <c r="G40" s="1"/>
      <c r="H40" s="8"/>
      <c r="I40" s="2">
        <f>IF(OR(D40="",H40=""),"",D40*H40)</f>
      </c>
      <c r="K40" s="3"/>
      <c r="L40" s="3"/>
      <c r="M40" s="3"/>
    </row>
    <row r="41" spans="5:13" x14ac:dyDescent="0.25">
      <c r="E41" s="1"/>
      <c r="F41" s="1"/>
      <c r="G41" s="1"/>
      <c r="H41" s="8"/>
      <c r="I41" s="2">
        <f>IF(OR(D41="",H41=""),"",D41*H41)</f>
      </c>
      <c r="K41" s="3"/>
      <c r="L41" s="3"/>
      <c r="M41" s="3"/>
    </row>
    <row r="42" spans="5:13" x14ac:dyDescent="0.25">
      <c r="E42" s="1"/>
      <c r="F42" s="1"/>
      <c r="G42" s="1"/>
      <c r="H42" s="8"/>
      <c r="I42" s="2">
        <f>IF(OR(D42="",H42=""),"",D42*H42)</f>
      </c>
      <c r="K42" s="3"/>
      <c r="L42" s="3"/>
      <c r="M42" s="3"/>
    </row>
    <row r="43" spans="5:13" x14ac:dyDescent="0.25">
      <c r="E43" s="1"/>
      <c r="F43" s="1"/>
      <c r="G43" s="1"/>
      <c r="H43" s="8"/>
      <c r="I43" s="2">
        <f>IF(OR(D43="",H43=""),"",D43*H43)</f>
      </c>
      <c r="K43" s="3"/>
      <c r="L43" s="3"/>
      <c r="M43" s="3"/>
    </row>
    <row r="44" spans="5:13" x14ac:dyDescent="0.25">
      <c r="E44" s="1"/>
      <c r="F44" s="1"/>
      <c r="G44" s="1"/>
      <c r="H44" s="8"/>
      <c r="I44" s="2">
        <f>IF(OR(D44="",H44=""),"",D44*H44)</f>
      </c>
      <c r="K44" s="3"/>
      <c r="L44" s="3"/>
      <c r="M44" s="3"/>
    </row>
    <row r="45" spans="5:13" x14ac:dyDescent="0.25">
      <c r="E45" s="1"/>
      <c r="F45" s="1"/>
      <c r="G45" s="1"/>
      <c r="H45" s="8"/>
      <c r="I45" s="2">
        <f>IF(OR(D45="",H45=""),"",D45*H45)</f>
      </c>
      <c r="K45" s="3"/>
      <c r="L45" s="3"/>
      <c r="M45" s="3"/>
    </row>
    <row r="46" spans="5:13" x14ac:dyDescent="0.25">
      <c r="E46" s="1"/>
      <c r="F46" s="1"/>
      <c r="G46" s="1"/>
      <c r="H46" s="8"/>
      <c r="I46" s="2">
        <f>IF(OR(D46="",H46=""),"",D46*H46)</f>
      </c>
      <c r="K46" s="3"/>
      <c r="L46" s="3"/>
      <c r="M46" s="3"/>
    </row>
    <row r="47" spans="5:13" x14ac:dyDescent="0.25">
      <c r="E47" s="1"/>
      <c r="F47" s="1"/>
      <c r="G47" s="1"/>
      <c r="H47" s="8"/>
      <c r="I47" s="2">
        <f>IF(OR(D47="",H47=""),"",D47*H47)</f>
      </c>
      <c r="K47" s="3"/>
      <c r="L47" s="3"/>
      <c r="M47" s="3"/>
    </row>
    <row r="48" spans="5:13" x14ac:dyDescent="0.25">
      <c r="E48" s="1"/>
      <c r="F48" s="1"/>
      <c r="G48" s="1"/>
      <c r="H48" s="8"/>
      <c r="I48" s="2">
        <f>IF(OR(D48="",H48=""),"",D48*H48)</f>
      </c>
      <c r="K48" s="3"/>
      <c r="L48" s="3"/>
      <c r="M48" s="3"/>
    </row>
    <row r="49" spans="5:13" x14ac:dyDescent="0.25">
      <c r="E49" s="1"/>
      <c r="F49" s="1"/>
      <c r="G49" s="1"/>
      <c r="H49" s="8"/>
      <c r="I49" s="2">
        <f>IF(OR(D49="",H49=""),"",D49*H49)</f>
      </c>
      <c r="K49" s="3"/>
      <c r="L49" s="3"/>
      <c r="M49" s="3"/>
    </row>
    <row r="50" spans="5:13" x14ac:dyDescent="0.25">
      <c r="E50" s="1"/>
      <c r="F50" s="1"/>
      <c r="G50" s="1"/>
      <c r="H50" s="8"/>
      <c r="I50" s="2">
        <f>IF(OR(D50="",H50=""),"",D50*H50)</f>
      </c>
      <c r="K50" s="3"/>
      <c r="L50" s="3"/>
      <c r="M50" s="3"/>
    </row>
    <row r="51" spans="5:13" x14ac:dyDescent="0.25">
      <c r="E51" s="1"/>
      <c r="F51" s="1"/>
      <c r="G51" s="1"/>
      <c r="H51" s="8"/>
      <c r="I51" s="2">
        <f>IF(OR(D51="",H51=""),"",D51*H51)</f>
      </c>
      <c r="K51" s="3"/>
      <c r="L51" s="3"/>
      <c r="M51" s="3"/>
    </row>
    <row r="52" spans="5:13" x14ac:dyDescent="0.25">
      <c r="E52" s="1"/>
      <c r="F52" s="1"/>
      <c r="G52" s="1"/>
      <c r="H52" s="8"/>
      <c r="I52" s="2">
        <f>IF(OR(D52="",H52=""),"",D52*H52)</f>
      </c>
      <c r="K52" s="3"/>
      <c r="L52" s="3"/>
      <c r="M52" s="3"/>
    </row>
    <row r="53" spans="5:13" x14ac:dyDescent="0.25">
      <c r="E53" s="1"/>
      <c r="F53" s="1"/>
      <c r="G53" s="1"/>
      <c r="H53" s="8"/>
      <c r="I53" s="2">
        <f>IF(OR(D53="",H53=""),"",D53*H53)</f>
      </c>
      <c r="K53" s="3"/>
      <c r="L53" s="3"/>
      <c r="M53" s="3"/>
    </row>
    <row r="54" spans="5:13" x14ac:dyDescent="0.25">
      <c r="E54" s="1"/>
      <c r="F54" s="1"/>
      <c r="G54" s="1"/>
      <c r="H54" s="8"/>
      <c r="I54" s="2">
        <f>IF(OR(D54="",H54=""),"",D54*H54)</f>
      </c>
      <c r="K54" s="3"/>
      <c r="L54" s="3"/>
      <c r="M54" s="3"/>
    </row>
    <row r="55" spans="5:13" x14ac:dyDescent="0.25">
      <c r="E55" s="1"/>
      <c r="F55" s="1"/>
      <c r="G55" s="1"/>
      <c r="H55" s="8"/>
      <c r="I55" s="2">
        <f>IF(OR(D55="",H55=""),"",D55*H55)</f>
      </c>
      <c r="K55" s="3"/>
      <c r="L55" s="3"/>
      <c r="M55" s="3"/>
    </row>
    <row r="56" spans="5:13" x14ac:dyDescent="0.25">
      <c r="E56" s="1"/>
      <c r="F56" s="1"/>
      <c r="G56" s="1"/>
      <c r="H56" s="8"/>
      <c r="I56" s="2">
        <f>IF(OR(D56="",H56=""),"",D56*H56)</f>
      </c>
      <c r="K56" s="3"/>
      <c r="L56" s="3"/>
      <c r="M56" s="3"/>
    </row>
    <row r="57" spans="5:13" x14ac:dyDescent="0.25">
      <c r="E57" s="1"/>
      <c r="F57" s="1"/>
      <c r="G57" s="1"/>
      <c r="H57" s="8"/>
      <c r="I57" s="2">
        <f>IF(OR(D57="",H57=""),"",D57*H57)</f>
      </c>
      <c r="K57" s="3"/>
      <c r="L57" s="3"/>
      <c r="M57" s="3"/>
    </row>
    <row r="58" spans="5:13" x14ac:dyDescent="0.25">
      <c r="E58" s="1"/>
      <c r="F58" s="1"/>
      <c r="G58" s="1"/>
      <c r="H58" s="8"/>
      <c r="I58" s="2">
        <f>IF(OR(D58="",H58=""),"",D58*H58)</f>
      </c>
      <c r="K58" s="3"/>
      <c r="L58" s="3"/>
      <c r="M58" s="3"/>
    </row>
    <row r="59" spans="5:13" x14ac:dyDescent="0.25">
      <c r="E59" s="1"/>
      <c r="F59" s="1"/>
      <c r="G59" s="1"/>
      <c r="H59" s="8"/>
      <c r="I59" s="2">
        <f>IF(OR(D59="",H59=""),"",D59*H59)</f>
      </c>
      <c r="K59" s="3"/>
      <c r="L59" s="3"/>
      <c r="M59" s="3"/>
    </row>
    <row r="60" spans="5:13" x14ac:dyDescent="0.25">
      <c r="E60" s="1"/>
      <c r="F60" s="1"/>
      <c r="G60" s="1"/>
      <c r="H60" s="8"/>
      <c r="I60" s="2">
        <f>IF(OR(D60="",H60=""),"",D60*H60)</f>
      </c>
      <c r="K60" s="3"/>
      <c r="L60" s="3"/>
      <c r="M60" s="3"/>
    </row>
  </sheetData>
  <dataValidations count="2">
    <dataValidation type="list" allowBlank="1" sqref="A2:A60">
      <formula1>"Lease,Step,Recovery"</formula1>
    </dataValidation>
    <dataValidation type="list" allowBlank="1" sqref="J2:J60">
      <formula1>"NNN,Modified Gross,Full Service,CAM + TAX + INS,Ground Lease"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FormatPr defaultRowHeight="15" outlineLevelRow="0" outlineLevelCol="0" x14ac:dyDescent="55"/>
  <cols>
    <col min="1" max="1" width="38" customWidth="1"/>
    <col min="2" max="2" width="16" customWidth="1"/>
    <col min="3" max="3" width="52" customWidth="1"/>
  </cols>
  <sheetData>
    <row r="1" spans="1:3" s="15" customFormat="1" x14ac:dyDescent="0.25">
      <c r="A1" s="16" t="s">
        <v>69</v>
      </c>
      <c r="B1" s="16" t="s">
        <v>26</v>
      </c>
      <c r="C1" s="16" t="s">
        <v>26</v>
      </c>
    </row>
    <row r="2" spans="1:3" x14ac:dyDescent="0.25">
      <c r="A2" t="s">
        <v>70</v>
      </c>
      <c r="B2" s="1">
        <v>46235.16666666667</v>
      </c>
      <c r="C2" t="s">
        <v>71</v>
      </c>
    </row>
    <row r="3" spans="1:3" x14ac:dyDescent="0.25">
      <c r="A3" t="s">
        <v>26</v>
      </c>
      <c r="B3" t="s">
        <v>26</v>
      </c>
      <c r="C3" t="s">
        <v>26</v>
      </c>
    </row>
    <row r="4" spans="1:3" s="15" customFormat="1" x14ac:dyDescent="0.25">
      <c r="A4" s="17" t="s">
        <v>72</v>
      </c>
      <c r="B4" s="17" t="s">
        <v>26</v>
      </c>
      <c r="C4" s="17" t="s">
        <v>26</v>
      </c>
    </row>
    <row r="5" spans="1:3" x14ac:dyDescent="0.25">
      <c r="A5" t="s">
        <v>73</v>
      </c>
      <c r="B5">
        <f>COUNTIF('Multifamily Rent Roll'!D:D,"Occupied")</f>
      </c>
      <c r="C5" t="s">
        <v>74</v>
      </c>
    </row>
    <row r="6" spans="1:3" x14ac:dyDescent="0.25">
      <c r="A6" t="s">
        <v>75</v>
      </c>
      <c r="B6">
        <f>COUNTA('Multifamily Rent Roll'!A2:A200)</f>
      </c>
      <c r="C6" t="s">
        <v>26</v>
      </c>
    </row>
    <row r="7" spans="1:3" x14ac:dyDescent="0.25">
      <c r="A7" t="s">
        <v>76</v>
      </c>
      <c r="B7" s="3">
        <f>B5/B6</f>
      </c>
      <c r="C7" t="s">
        <v>26</v>
      </c>
    </row>
    <row r="8" spans="1:3" x14ac:dyDescent="0.25">
      <c r="A8" t="s">
        <v>77</v>
      </c>
      <c r="B8" s="2">
        <f>SUM('Multifamily Rent Roll'!I2:I200)</f>
      </c>
      <c r="C8" t="s">
        <v>26</v>
      </c>
    </row>
    <row r="9" spans="1:3" x14ac:dyDescent="0.25">
      <c r="A9" t="s">
        <v>78</v>
      </c>
      <c r="B9" s="2">
        <f>SUM('Multifamily Rent Roll'!K2:K200)</f>
      </c>
      <c r="C9" t="s">
        <v>79</v>
      </c>
    </row>
    <row r="10" spans="1:3" x14ac:dyDescent="0.25">
      <c r="A10" t="s">
        <v>80</v>
      </c>
      <c r="B10" s="3">
        <f>1-(SUMIF('Multifamily Rent Roll'!D2:D200,"Occupied",'Multifamily Rent Roll'!K2:K200)/SUMIF('Multifamily Rent Roll'!D2:D200,"Occupied",'Multifamily Rent Roll'!H2:H200))</f>
      </c>
      <c r="C10" t="s">
        <v>81</v>
      </c>
    </row>
    <row r="11" spans="1:3" x14ac:dyDescent="0.25">
      <c r="A11" t="s">
        <v>26</v>
      </c>
      <c r="B11" t="s">
        <v>26</v>
      </c>
      <c r="C11" t="s">
        <v>26</v>
      </c>
    </row>
    <row r="12" spans="1:3" s="15" customFormat="1" x14ac:dyDescent="0.25">
      <c r="A12" s="17" t="s">
        <v>82</v>
      </c>
      <c r="B12" s="17" t="s">
        <v>26</v>
      </c>
      <c r="C12" s="17" t="s">
        <v>26</v>
      </c>
    </row>
    <row r="13" spans="1:3" x14ac:dyDescent="0.25">
      <c r="A13" t="s">
        <v>83</v>
      </c>
      <c r="B13" s="2">
        <f>SUMIFS('Commercial Rent Roll'!D2:D200,'Commercial Rent Roll'!A2:A200,"Lease",'Commercial Rent Roll'!C2:C200,"&lt;&gt;VACANT")</f>
      </c>
      <c r="C13" t="s">
        <v>84</v>
      </c>
    </row>
    <row r="14" spans="1:3" x14ac:dyDescent="0.25">
      <c r="A14" t="s">
        <v>85</v>
      </c>
      <c r="B14" s="2">
        <f>SUMIF('Commercial Rent Roll'!A2:A200,"Lease",'Commercial Rent Roll'!D2:D200)</f>
      </c>
      <c r="C14" t="s">
        <v>26</v>
      </c>
    </row>
    <row r="15" spans="1:3" x14ac:dyDescent="0.25">
      <c r="A15" t="s">
        <v>86</v>
      </c>
      <c r="B15" s="3">
        <f>B13/B14</f>
      </c>
      <c r="C15" t="s">
        <v>26</v>
      </c>
    </row>
    <row r="16" spans="1:3" x14ac:dyDescent="0.25">
      <c r="A16" t="s">
        <v>87</v>
      </c>
      <c r="B16" s="2">
        <f>SUMIFS('Commercial Rent Roll'!I2:I200,'Commercial Rent Roll'!A2:A200,"Lease",'Commercial Rent Roll'!C2:C200,"&lt;&gt;VACANT")</f>
      </c>
      <c r="C16" t="s">
        <v>26</v>
      </c>
    </row>
    <row r="17" spans="1:3" x14ac:dyDescent="0.25">
      <c r="A17" t="s">
        <v>88</v>
      </c>
      <c r="B17" s="18">
        <f>SUMPRODUCT(('Commercial Rent Roll'!A2:A200="Lease")*('Commercial Rent Roll'!C2:C200&lt;&gt;"VACANT")*('Commercial Rent Roll'!D2:D200)*(IFERROR(('Commercial Rent Roll'!F2:F200-$B$2)/365,0)))/B13</f>
      </c>
      <c r="C17" t="s">
        <v>89</v>
      </c>
    </row>
    <row r="18" spans="1:3" x14ac:dyDescent="0.25">
      <c r="A18" t="s">
        <v>26</v>
      </c>
      <c r="B18" t="s">
        <v>26</v>
      </c>
      <c r="C18" t="s">
        <v>26</v>
      </c>
    </row>
    <row r="19" spans="1:3" s="15" customFormat="1" x14ac:dyDescent="0.25">
      <c r="A19" s="17" t="s">
        <v>90</v>
      </c>
      <c r="B19" s="17" t="s">
        <v>26</v>
      </c>
      <c r="C19" s="17" t="s">
        <v>26</v>
      </c>
    </row>
    <row r="20" spans="1:3" x14ac:dyDescent="0.25">
      <c r="A20" t="s">
        <v>91</v>
      </c>
      <c r="B20" s="3">
        <f>SUMPRODUCT(('Commercial Rent Roll'!A2:A200="Lease")*(YEAR('Commercial Rent Roll'!F2:F200+0)=2026)*('Commercial Rent Roll'!D2:D200))/$B$13</f>
      </c>
      <c r="C20" t="s">
        <v>26</v>
      </c>
    </row>
    <row r="21" spans="1:3" x14ac:dyDescent="0.25">
      <c r="A21" t="s">
        <v>92</v>
      </c>
      <c r="B21" s="3">
        <f>SUMPRODUCT(('Commercial Rent Roll'!A2:A200="Lease")*(YEAR('Commercial Rent Roll'!F2:F200+0)=2027)*('Commercial Rent Roll'!D2:D200))/$B$13</f>
      </c>
      <c r="C21" t="s">
        <v>26</v>
      </c>
    </row>
    <row r="22" spans="1:3" x14ac:dyDescent="0.25">
      <c r="A22" t="s">
        <v>93</v>
      </c>
      <c r="B22" s="3">
        <f>SUMPRODUCT(('Commercial Rent Roll'!A2:A200="Lease")*(YEAR('Commercial Rent Roll'!F2:F200+0)=2028)*('Commercial Rent Roll'!D2:D200))/$B$13</f>
      </c>
      <c r="C22" t="s">
        <v>26</v>
      </c>
    </row>
    <row r="23" spans="1:3" x14ac:dyDescent="0.25">
      <c r="A23" t="s">
        <v>94</v>
      </c>
      <c r="B23" s="3">
        <f>SUMPRODUCT(('Commercial Rent Roll'!A2:A200="Lease")*(YEAR('Commercial Rent Roll'!F2:F200+0)=2029)*('Commercial Rent Roll'!D2:D200))/$B$13</f>
      </c>
      <c r="C23" t="s">
        <v>26</v>
      </c>
    </row>
    <row r="24" spans="1:3" x14ac:dyDescent="0.25">
      <c r="A24" t="s">
        <v>95</v>
      </c>
      <c r="B24" s="3">
        <f>SUMPRODUCT(('Commercial Rent Roll'!A2:A200="Lease")*(YEAR('Commercial Rent Roll'!F2:F200+0)=2030)*('Commercial Rent Roll'!D2:D200))/$B$13</f>
      </c>
      <c r="C24" t="s">
        <v>26</v>
      </c>
    </row>
    <row r="25" spans="1:3" x14ac:dyDescent="0.25">
      <c r="A25" t="s">
        <v>96</v>
      </c>
      <c r="B25" s="3">
        <f>SUMPRODUCT(('Commercial Rent Roll'!A2:A200="Lease")*(YEAR('Commercial Rent Roll'!F2:F200+0)=2031)*('Commercial Rent Roll'!D2:D200))/$B$13</f>
      </c>
      <c r="C25" t="s">
        <v>26</v>
      </c>
    </row>
    <row r="26" spans="1:3" x14ac:dyDescent="0.25">
      <c r="A26" t="s">
        <v>97</v>
      </c>
      <c r="B26" s="3">
        <f>SUMPRODUCT(('Commercial Rent Roll'!A2:A200="Lease")*('Commercial Rent Roll'!F2:F200&gt;0)*('Commercial Rent Roll'!F2:F200&lt;=$B$2+730)*('Commercial Rent Roll'!D2:D200))/$B$13</f>
      </c>
      <c r="C26" t="s">
        <v>98</v>
      </c>
    </row>
    <row r="27" spans="1:3" x14ac:dyDescent="0.25">
      <c r="A27" t="s">
        <v>26</v>
      </c>
      <c r="B27" t="s">
        <v>26</v>
      </c>
      <c r="C27" t="s">
        <v>26</v>
      </c>
    </row>
    <row r="28" spans="1:3" s="15" customFormat="1" x14ac:dyDescent="0.25">
      <c r="A28" s="17" t="s">
        <v>99</v>
      </c>
      <c r="B28" s="17" t="s">
        <v>26</v>
      </c>
      <c r="C28" s="17" t="s">
        <v>26</v>
      </c>
    </row>
    <row r="29" spans="1:3" x14ac:dyDescent="0.25">
      <c r="A29" t="s">
        <v>100</v>
      </c>
      <c r="B29" s="2">
        <f>SUM('Multifamily Rent Roll'!P2:S200)</f>
      </c>
      <c r="C29" t="s">
        <v>26</v>
      </c>
    </row>
    <row r="30" spans="1:3" x14ac:dyDescent="0.25">
      <c r="A30" t="s">
        <v>101</v>
      </c>
      <c r="B30" s="3">
        <f>B28/B8</f>
      </c>
      <c r="C30" t="s">
        <v>102</v>
      </c>
    </row>
    <row r="31" spans="1:3" x14ac:dyDescent="0.25">
      <c r="A31" t="s">
        <v>103</v>
      </c>
      <c r="B31" s="2">
        <f>SUM('Commercial Rent Roll'!Q2:Q200)</f>
      </c>
      <c r="C3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44" customWidth="1"/>
    <col min="2" max="2" width="14" customWidth="1"/>
    <col min="3" max="3" width="60" customWidth="1"/>
  </cols>
  <sheetData>
    <row r="1" spans="1:3" s="15" customFormat="1" x14ac:dyDescent="0.25">
      <c r="A1" s="19" t="s">
        <v>104</v>
      </c>
      <c r="B1" s="19" t="s">
        <v>105</v>
      </c>
      <c r="C1" s="19" t="s">
        <v>106</v>
      </c>
    </row>
    <row r="2" spans="1:3" x14ac:dyDescent="0.25">
      <c r="A2" t="s">
        <v>107</v>
      </c>
      <c r="B2">
        <f>COUNTIF('Multifamily Rent Roll'!L2:L200,"&gt;0.08")</f>
      </c>
      <c r="C2" t="s">
        <v>108</v>
      </c>
    </row>
    <row r="3" spans="1:3" x14ac:dyDescent="0.25">
      <c r="A3" t="s">
        <v>109</v>
      </c>
      <c r="B3">
        <f>SUMPRODUCT(('Multifamily Rent Roll'!J2:J200&gt;'Multifamily Rent Roll'!I2:I200)*1)</f>
      </c>
      <c r="C3" t="s">
        <v>110</v>
      </c>
    </row>
    <row r="4" spans="1:3" x14ac:dyDescent="0.25">
      <c r="A4" t="s">
        <v>111</v>
      </c>
      <c r="B4">
        <f>COUNTIF('Multifamily Rent Roll'!T2:T200,"N")+COUNTIF('Commercial Rent Roll'!S2:S200,"N")</f>
      </c>
      <c r="C4" t="s">
        <v>112</v>
      </c>
    </row>
    <row r="5" spans="1:3" x14ac:dyDescent="0.25">
      <c r="A5" t="s">
        <v>113</v>
      </c>
      <c r="B5">
        <f>COUNTIF('Commercial Rent Roll'!R2:R200,"&gt;30")</f>
      </c>
      <c r="C5" t="s">
        <v>114</v>
      </c>
    </row>
    <row r="6" spans="1:3" x14ac:dyDescent="0.25">
      <c r="A6" t="s">
        <v>115</v>
      </c>
      <c r="B6">
        <f>SUMPRODUCT(('Multifamily Rent Roll'!G2:G200&gt;0)*('Multifamily Rent Roll'!G2:G200&lt;Summary!$B$2)*1)</f>
      </c>
      <c r="C6" t="s">
        <v>116</v>
      </c>
    </row>
    <row r="7" spans="1:3" x14ac:dyDescent="0.25">
      <c r="A7" t="s">
        <v>117</v>
      </c>
      <c r="B7">
        <f>IF(Summary!B29&gt;0.02,"YES","No")</f>
      </c>
      <c r="C7" t="s">
        <v>118</v>
      </c>
    </row>
    <row r="9" spans="1:1" x14ac:dyDescent="0.25">
      <c r="A9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Multifamily Rent Roll</vt:lpstr>
      <vt:lpstr>Commercial Rent Roll</vt:lpstr>
      <vt:lpstr>Summary</vt:lpstr>
      <vt:lpstr>Red Flags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Moraine</dc:creator>
  <dc:title/>
  <dc:subject/>
  <dc:description/>
  <cp:keywords/>
  <cp:category/>
  <cp:lastModifiedBy>Unknown</cp:lastModifiedBy>
  <dcterms:created xsi:type="dcterms:W3CDTF">2026-08-23T12:12:49Z</dcterms:created>
  <dcterms:modified xsi:type="dcterms:W3CDTF">2026-08-23T12:12:49Z</dcterms:modified>
</cp:coreProperties>
</file>